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37C20FD1-0EA5-49D5-835F-02CD324BAD4C}" xr6:coauthVersionLast="47" xr6:coauthVersionMax="47" xr10:uidLastSave="{00000000-0000-0000-0000-000000000000}"/>
  <bookViews>
    <workbookView xWindow="-110" yWindow="-110" windowWidth="19420" windowHeight="11500" tabRatio="699" activeTab="2"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0" i="152" l="1"/>
  <c r="C175" i="147"/>
  <c r="H175" i="147"/>
  <c r="G175" i="147"/>
  <c r="E175" i="147"/>
  <c r="E279" i="152"/>
  <c r="G174" i="147"/>
  <c r="E174" i="147"/>
  <c r="E173" i="147" l="1"/>
  <c r="G173" i="147"/>
  <c r="H174" i="147" s="1"/>
  <c r="C174" i="147" s="1"/>
  <c r="E278" i="152" l="1"/>
  <c r="G172" i="147"/>
  <c r="H173" i="147" s="1"/>
  <c r="C173" i="147" s="1"/>
  <c r="E172" i="147"/>
  <c r="E277" i="152"/>
  <c r="E276" i="152" l="1"/>
  <c r="E171" i="147" l="1"/>
  <c r="G171" i="147"/>
  <c r="H172" i="147" s="1"/>
  <c r="C172" i="147" s="1"/>
  <c r="E275" i="152" l="1"/>
  <c r="E29" i="146"/>
  <c r="C29" i="146" s="1"/>
  <c r="E170" i="147" s="1"/>
  <c r="F29" i="146"/>
  <c r="I29" i="146" s="1"/>
  <c r="G29" i="146"/>
  <c r="H29" i="146"/>
  <c r="G170" i="147"/>
  <c r="H171" i="147" s="1"/>
  <c r="C171" i="147" s="1"/>
  <c r="E274" i="152"/>
  <c r="G169" i="147"/>
  <c r="E169" i="147"/>
  <c r="H170" i="147" l="1"/>
  <c r="C170" i="147" s="1"/>
  <c r="G168" i="147"/>
  <c r="H169" i="147" s="1"/>
  <c r="C169" i="147" s="1"/>
  <c r="E168" i="147"/>
  <c r="E273" i="152"/>
  <c r="E272" i="152"/>
  <c r="E167" i="147" l="1"/>
  <c r="G167" i="147"/>
  <c r="G166" i="147"/>
  <c r="E271" i="152"/>
  <c r="G165" i="147"/>
  <c r="E166" i="147"/>
  <c r="F28" i="146"/>
  <c r="E28" i="146"/>
  <c r="G28" i="146"/>
  <c r="H28" i="146"/>
  <c r="E270" i="152"/>
  <c r="E165" i="147"/>
  <c r="H168" i="147" l="1"/>
  <c r="C168" i="147" s="1"/>
  <c r="H166" i="147"/>
  <c r="C166" i="147" s="1"/>
  <c r="H167" i="147"/>
  <c r="C167" i="147" s="1"/>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<sst xmlns="http://schemas.openxmlformats.org/spreadsheetml/2006/main" count="93" uniqueCount="72">
  <si>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</si>
  <si>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</si>
  <si>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</si>
  <si>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</si>
  <si>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</si>
  <si>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</si>
  <si>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</si>
  <si>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</si>
  <si>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</si>
  <si>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</si>
  <si>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</si>
  <si>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</si>
  <si>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</si>
  <si>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</si>
  <si>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</si>
  <si>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</si>
  <si>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</si>
  <si>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</si>
  <si>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</si>
  <si>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</si>
  <si>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</si>
  <si>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</si>
  <si>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</si>
  <si>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</si>
  <si>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</si>
  <si>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</si>
  <si>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</si>
  <si>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</si>
  <si>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</si>
  <si>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</si>
  <si>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</si>
  <si>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</si>
  <si>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</si>
  <si>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</si>
  <si>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</si>
  <si>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</si>
  <si>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</si>
  <si>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</si>
  <si>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</si>
  <si>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</si>
  <si>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</si>
  <si>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</si>
  <si>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</si>
  <si>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</si>
  <si>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</si>
  <si>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</si>
  <si>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</si>
  <si>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</si>
  <si>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</si>
  <si>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</si>
  <si>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</si>
  <si>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</si>
  <si>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</si>
  <si>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</si>
  <si>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</si>
  <si>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</si>
  <si>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</si>
  <si>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</si>
  <si>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</si>
  <si>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</si>
  <si>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</si>
  <si>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</si>
  <si>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</si>
  <si>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</si>
  <si>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</si>
  <si>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</si>
  <si>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</si>
  <si>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</si>
  <si>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</si>
  <si>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</si>
  <si>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t xml:space="preserve"> ©Agriculture and Horticulture Development Board 2026. All rights reserved.</t>
  </si>
  <si>
    <r>
      <rPr>
        <b/>
        <sz val="12"/>
        <color rgb="FF575756"/>
        <rFont val="Arial"/>
        <family val="2"/>
      </rPr>
      <t>Last Updated:</t>
    </r>
    <r>
      <rPr>
        <sz val="12"/>
        <color rgb="FF575756"/>
        <rFont val="Arial"/>
        <family val="2"/>
      </rPr>
      <t xml:space="preserve"> 25/03/2026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</si>
</sst>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9">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43" fontId="12" fillId="0" borderId="0" xfId="37" applyFont="1" applyBorder="1"/>
    <xf numFmtId="2" fontId="54" fillId="0" borderId="20" xfId="59" applyNumberFormat="1" applyFont="1" applyBorder="1" applyAlignment="1">
      <alignment horizontal="right" wrapText="1"/>
    </xf>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r>
              <a:rPr lang="en-US" b="1">
                <a:solidFill>
                  <a:schemeClr val="bg1"/>
                </a:solidFill>
              </a:rPr>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pt idx="268">
                  <c:v>46054</c:v>
                </c:pt>
                <c:pt idx="269">
                  <c:v>46082</c:v>
                </c:pt>
                <c:pt idx="270">
                  <c:v>46113</c:v>
                </c:pt>
                <c:pt idx="271">
                  <c:v>46143</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pt idx="268">
                  <c:v>7.14</c:v>
                </c:pt>
                <c:pt idx="269">
                  <c:v>8.8923689519813198</c:v>
                </c:pt>
                <c:pt idx="270">
                  <c:v>7.0760493444459938</c:v>
                </c:pt>
                <c:pt idx="271">
                  <c:v>6.9890162546054295</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682"/>
        </c:scaling>
        <c:delete val="0"/>
        <c:axPos val="b"/>
        <c:title>
          <c:tx>
            <c:rich>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r>
                  <a:rPr lang="en-US">
                    <a:solidFill>
                      <a:schemeClr val="bg1"/>
                    </a:solidFill>
                  </a:rPr>
                  <a:t>Source: AHDB</a:t>
                </a:r>
              </a:p>
            </c:rich>
          </c:tx>
          <c:layout>
            <c:manualLayout>
              <c:xMode val="edge"/>
              <c:yMode val="edge"/>
              <c:x val="9.696823065282181E-4"/>
              <c:y val="0.9484062843018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0.83204</cdr:x>
      <cdr:y>0</cdr:y>
    </cdr:from>
    <cdr:to>
      <cdr:x>0.9765</cdr:x>
      <cdr:y>0.11215</cdr:y>
    </cdr:to>
    <cdr:pic>
      <cdr:nvPicPr>
        <cdr:cNvPr id="2" name="Picture 1">
          <a:extLst xmlns:a="http://schemas.openxmlformats.org/drawingml/2006/main">
            <a:ext uri="{FF2B5EF4-FFF2-40B4-BE49-F238E27FC236}">
              <a16:creationId xmlns:a16="http://schemas.microsoft.com/office/drawing/2014/main" id="{A5F5DE0B-73F1-1BF8-97B9-7F96589AAF8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653741" y="0"/>
          <a:ext cx="981605" cy="4782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0"/>
  <sheetViews>
    <sheetView zoomScaleNormal="100" zoomScaleSheetLayoutView="143" zoomScalePageLayoutView="123" workbookViewId="0">
      <pane xSplit="2" ySplit="8" topLeftCell="C273" activePane="bottomRight" state="frozen"/>
      <selection activeCell="C241" sqref="C241"/>
      <selection pane="topRight" activeCell="C241" sqref="C241"/>
      <selection pane="bottomLeft" activeCell="C241" sqref="C241"/>
      <selection pane="bottomRight" activeCell="J281" sqref="J281"/>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80" si="27">D275-D274</f>
        <v>-2.4865791321492008</v>
      </c>
    </row>
    <row r="276" spans="2:5">
      <c r="B276" s="79">
        <v>46023</v>
      </c>
      <c r="C276" s="82">
        <v>1185</v>
      </c>
      <c r="D276" s="83">
        <v>6.7590713497456889</v>
      </c>
      <c r="E276" s="83">
        <f t="shared" si="27"/>
        <v>-0.70953262368985826</v>
      </c>
    </row>
    <row r="277" spans="2:5">
      <c r="B277" s="78">
        <v>46054</v>
      </c>
      <c r="C277" s="80">
        <v>1250</v>
      </c>
      <c r="D277" s="81">
        <v>7.14</v>
      </c>
      <c r="E277" s="81">
        <f t="shared" si="27"/>
        <v>0.38092865025431077</v>
      </c>
    </row>
    <row r="278" spans="2:5">
      <c r="B278" s="79">
        <v>46082</v>
      </c>
      <c r="C278" s="82">
        <v>1556</v>
      </c>
      <c r="D278" s="83">
        <v>8.8923689519813198</v>
      </c>
      <c r="E278" s="83">
        <f t="shared" si="27"/>
        <v>1.7523689519813201</v>
      </c>
    </row>
    <row r="279" spans="2:5">
      <c r="B279" s="78">
        <v>46113</v>
      </c>
      <c r="C279" s="80">
        <v>1238</v>
      </c>
      <c r="D279" s="81">
        <v>7.0760493444459938</v>
      </c>
      <c r="E279" s="81">
        <f t="shared" si="27"/>
        <v>-1.8163196075353261</v>
      </c>
    </row>
    <row r="280" spans="2:5">
      <c r="B280" s="79">
        <v>46143</v>
      </c>
      <c r="C280" s="82">
        <v>1220</v>
      </c>
      <c r="D280" s="83">
        <v>6.9890162546054295</v>
      </c>
      <c r="E280" s="83">
        <f t="shared" si="27"/>
        <v>-8.7033089840564237E-2</v>
      </c>
    </row>
  </sheetData>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R26" sqref="R26"/>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tabSelected="1" topLeftCell="A4" zoomScaleNormal="100" workbookViewId="0">
      <selection activeCell="I9" sqref="I9"/>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6"/>
      <c r="D4" s="58" t="s">
        <v>28</v>
      </c>
      <c r="E4" s="59" t="s">
        <v>29</v>
      </c>
      <c r="F4" s="59" t="str">
        <f>CONCATENATE("Change to ",TEXT(C6,"mmm-yy"))</f>
        <v>Change to May-26</v>
      </c>
    </row>
    <row r="5" spans="1:6" s="54" customFormat="1" ht="30" customHeight="1">
      <c r="C5" s="137"/>
      <c r="D5" s="60" t="s">
        <v>4</v>
      </c>
      <c r="E5" s="61" t="s">
        <v>30</v>
      </c>
      <c r="F5" s="61" t="s">
        <v>47</v>
      </c>
    </row>
    <row r="6" spans="1:6" s="54" customFormat="1" ht="30" customHeight="1">
      <c r="A6" s="57"/>
      <c r="B6" s="118"/>
      <c r="C6" s="62">
        <v>46143</v>
      </c>
      <c r="D6" s="106">
        <f>VLOOKUP($C6,'Cream income'!$B:$K,2,FALSE)</f>
        <v>1220</v>
      </c>
      <c r="E6" s="107">
        <f>VLOOKUP($C6,'Cream income'!$B:$K,3,FALSE)</f>
        <v>6.9890162546054295</v>
      </c>
      <c r="F6" s="108"/>
    </row>
    <row r="7" spans="1:6" s="54" customFormat="1" ht="30" customHeight="1">
      <c r="C7" s="63">
        <f>EDATE(C6,-1)</f>
        <v>46113</v>
      </c>
      <c r="D7" s="109">
        <f>VLOOKUP($C7,'Cream income'!$B:$K,2,FALSE)</f>
        <v>1238</v>
      </c>
      <c r="E7" s="110">
        <f>VLOOKUP($C7,'Cream income'!$B:$K,3,FALSE)</f>
        <v>7.0760493444459938</v>
      </c>
      <c r="F7" s="111">
        <f>($E$6-E7)/E7</f>
        <v>-1.2299672543815242E-2</v>
      </c>
    </row>
    <row r="8" spans="1:6" s="54" customFormat="1" ht="30" customHeight="1">
      <c r="C8" s="62">
        <f>EDATE(C6,-12)</f>
        <v>45778</v>
      </c>
      <c r="D8" s="106">
        <f>VLOOKUP($C8,'Cream income'!$B:$K,2,FALSE)</f>
        <v>2538</v>
      </c>
      <c r="E8" s="107">
        <f>VLOOKUP($C8,'Cream income'!$B:$K,3,FALSE)</f>
        <v>14.37</v>
      </c>
      <c r="F8" s="112">
        <f>($E$6-E8)/E8</f>
        <v>-0.51363839564332425</v>
      </c>
    </row>
    <row r="9" spans="1:6" ht="15.5">
      <c r="C9" s="56" t="s">
        <v>46</v>
      </c>
    </row>
    <row r="10" spans="1:6">
      <c r="C10" s="52"/>
    </row>
  </sheetData>
  <mergeCells count="1">
    <mergeCell ref="C4:C5"/>
  </mergeCells>
  <pageMargins left="0.7" right="0.7" top="0.75" bottom="0.75" header="0.3" footer="0.3"/>
  <pageSetup paperSize="9" orientation="portrait" r:id="rId1"/>
  <headerFooter>
    <oddHeader>&amp;C&amp;"Aptos"&amp;12&amp;K000000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5"/>
  <sheetViews>
    <sheetView zoomScaleNormal="100" workbookViewId="0">
      <pane xSplit="1" ySplit="2" topLeftCell="B162" activePane="bottomRight" state="frozen"/>
      <selection activeCell="I153" sqref="I153"/>
      <selection pane="topRight" activeCell="I153" sqref="I153"/>
      <selection pane="bottomLeft" activeCell="I153" sqref="I153"/>
      <selection pane="bottomRight" activeCell="C175" sqref="C175"/>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8" t="s">
        <v>3</v>
      </c>
      <c r="B1" s="114" t="s">
        <v>4</v>
      </c>
      <c r="C1" s="140" t="s">
        <v>5</v>
      </c>
      <c r="E1" s="13" t="s">
        <v>15</v>
      </c>
      <c r="F1" s="14" t="s">
        <v>16</v>
      </c>
      <c r="G1" s="142" t="s">
        <v>17</v>
      </c>
      <c r="H1" s="12" t="s">
        <v>10</v>
      </c>
      <c r="I1" s="116" t="s">
        <v>59</v>
      </c>
    </row>
    <row r="2" spans="1:13" s="12" customFormat="1" ht="39">
      <c r="A2" s="139"/>
      <c r="B2" s="115" t="s">
        <v>61</v>
      </c>
      <c r="C2" s="141"/>
      <c r="E2" s="13" t="s">
        <v>68</v>
      </c>
      <c r="F2" s="15" t="s">
        <v>19</v>
      </c>
      <c r="G2" s="142"/>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35">
        <v>4.1826098139883943</v>
      </c>
      <c r="G163" s="131">
        <f t="shared" si="70"/>
        <v>4.3010508178323663</v>
      </c>
      <c r="H163" s="4">
        <f t="shared" si="71"/>
        <v>5.6651766788018219E-2</v>
      </c>
    </row>
    <row r="164" spans="1:8" ht="14">
      <c r="A164" s="7">
        <v>45809</v>
      </c>
      <c r="B164" s="10">
        <v>2657</v>
      </c>
      <c r="C164" s="9">
        <f t="shared" ref="C164:C165" si="72">((B164/1000)*H164)*100</f>
        <v>15.076661020496168</v>
      </c>
      <c r="E164" s="6">
        <f>VLOOKUP(A164,'Retail weightings - HIDE'!$B$3:$D$51,2,TRUE)</f>
        <v>2.0967690309503553</v>
      </c>
      <c r="F164" s="135">
        <v>4.1909138619897099</v>
      </c>
      <c r="G164" s="131">
        <f t="shared" ref="G164:G165" si="73">AVERAGE(F153:F164)</f>
        <v>4.3069603063315087</v>
      </c>
      <c r="H164" s="4">
        <f t="shared" si="71"/>
        <v>5.6743172828363449E-2</v>
      </c>
    </row>
    <row r="165" spans="1:8" ht="14">
      <c r="A165" s="7">
        <v>45839</v>
      </c>
      <c r="B165" s="10">
        <v>2774</v>
      </c>
      <c r="C165" s="9">
        <f t="shared" si="72"/>
        <v>15.782755209897969</v>
      </c>
      <c r="E165" s="6">
        <f>VLOOKUP(A165,'Retail weightings - HIDE'!$B$3:$D$51,2,TRUE)</f>
        <v>2.0967690309503553</v>
      </c>
      <c r="F165" s="135">
        <v>4.15462976279938</v>
      </c>
      <c r="G165" s="132">
        <f t="shared" si="73"/>
        <v>4.3090127865647903</v>
      </c>
      <c r="H165" s="133">
        <f t="shared" ref="H165:H171" si="74">(G164-E165)*1.02969/0.4/100</f>
        <v>5.6895296358680493E-2</v>
      </c>
    </row>
    <row r="166" spans="1:8" ht="14">
      <c r="A166" s="7">
        <v>45870</v>
      </c>
      <c r="B166" s="10">
        <v>2730</v>
      </c>
      <c r="C166" s="9">
        <f t="shared" ref="C166" si="75">((B166/1000)*H166)*100</f>
        <v>15.447023970246288</v>
      </c>
      <c r="E166" s="6">
        <f>VLOOKUP(A166,'Retail weightings - HIDE'!$B$3:$D$51,2,TRUE)</f>
        <v>2.1109723905031581</v>
      </c>
      <c r="F166" s="135">
        <v>4.2046326625473744</v>
      </c>
      <c r="G166" s="132">
        <f>AVERAGE(F155:F166)</f>
        <v>4.3118988417770714</v>
      </c>
      <c r="H166" s="4">
        <f t="shared" si="74"/>
        <v>5.658250538551754E-2</v>
      </c>
    </row>
    <row r="167" spans="1:8" ht="14">
      <c r="A167" s="7">
        <v>45901</v>
      </c>
      <c r="B167" s="10">
        <v>2587</v>
      </c>
      <c r="C167" s="9">
        <f t="shared" ref="C167" si="76">((B167/1000)*H167)*100</f>
        <v>14.657113885857134</v>
      </c>
      <c r="E167" s="6">
        <f>VLOOKUP(A167,'Retail weightings - HIDE'!$B$3:$D$51,2,TRUE)</f>
        <v>2.1109723905031581</v>
      </c>
      <c r="F167" s="135">
        <v>4.3845692168359109</v>
      </c>
      <c r="G167" s="132">
        <f>AVERAGE(F156:F167)</f>
        <v>4.3172796098467314</v>
      </c>
      <c r="H167" s="4">
        <f t="shared" si="74"/>
        <v>5.665679894030589E-2</v>
      </c>
    </row>
    <row r="168" spans="1:8" ht="14">
      <c r="A168" s="7">
        <v>45931</v>
      </c>
      <c r="B168" s="10">
        <v>1986</v>
      </c>
      <c r="C168" s="9">
        <f t="shared" ref="C168" si="77">((B168/1000)*H168)*100</f>
        <v>11.279548966605413</v>
      </c>
      <c r="E168" s="6">
        <f>VLOOKUP(A168,'Retail weightings - HIDE'!$B$3:$D$51,2,TRUE)</f>
        <v>2.1109723905031581</v>
      </c>
      <c r="F168" s="135">
        <v>4.4321038982773917</v>
      </c>
      <c r="G168" s="132">
        <f t="shared" ref="G168:G175" si="78">AVERAGE(F155:F168)</f>
        <v>4.3256756583170111</v>
      </c>
      <c r="H168" s="4">
        <f t="shared" si="74"/>
        <v>5.6795312017147097E-2</v>
      </c>
    </row>
    <row r="169" spans="1:8" ht="14">
      <c r="A169" s="7">
        <v>45962</v>
      </c>
      <c r="B169" s="10">
        <v>1752</v>
      </c>
      <c r="C169" s="9">
        <f>((B169/1000)*H169)*100</f>
        <v>9.9884051983183788</v>
      </c>
      <c r="E169" s="6">
        <f>VLOOKUP(A169,'Retail weightings - HIDE'!$B$3:$D$51,2,TRUE)</f>
        <v>2.1109723905031581</v>
      </c>
      <c r="F169" s="135">
        <v>4.4722315119427902</v>
      </c>
      <c r="G169" s="132">
        <f t="shared" si="78"/>
        <v>4.3365493377414968</v>
      </c>
      <c r="H169" s="4">
        <f t="shared" si="74"/>
        <v>5.7011445195881159E-2</v>
      </c>
    </row>
    <row r="170" spans="1:8" ht="14">
      <c r="A170" s="7">
        <v>45992</v>
      </c>
      <c r="B170" s="10">
        <v>1312</v>
      </c>
      <c r="C170" s="9">
        <f>((B170/1000)*H170)*100</f>
        <v>7.4719013618801036</v>
      </c>
      <c r="E170" s="6">
        <f>VLOOKUP(A170,'Retail weightings - HIDE'!$B$3:$D$51,2,TRUE)</f>
        <v>2.124214841057761</v>
      </c>
      <c r="F170" s="135">
        <v>4.4411749704894579</v>
      </c>
      <c r="G170" s="132">
        <f t="shared" si="78"/>
        <v>4.3394904070621729</v>
      </c>
      <c r="H170" s="4">
        <f t="shared" si="74"/>
        <v>5.6950467697256889E-2</v>
      </c>
    </row>
    <row r="171" spans="1:8" ht="14">
      <c r="A171" s="7">
        <v>46023</v>
      </c>
      <c r="B171" s="10">
        <v>1185</v>
      </c>
      <c r="C171" s="9">
        <f>((B171/1000)*H171)*100</f>
        <v>6.7576020265187831</v>
      </c>
      <c r="E171" s="6">
        <f>VLOOKUP(A171,'Retail weightings - HIDE'!$B$3:$D$51,2,TRUE)</f>
        <v>2.124214841057761</v>
      </c>
      <c r="F171" s="135">
        <v>4.4501215509222538</v>
      </c>
      <c r="G171" s="132">
        <f t="shared" si="78"/>
        <v>4.3423562321280471</v>
      </c>
      <c r="H171" s="4">
        <f t="shared" si="74"/>
        <v>5.7026177438977067E-2</v>
      </c>
    </row>
    <row r="172" spans="1:8" ht="14">
      <c r="A172" s="7">
        <v>46054</v>
      </c>
      <c r="B172" s="10">
        <v>1250</v>
      </c>
      <c r="C172" s="9">
        <f t="shared" ref="C172:C175" si="79">((B172/1000)*H172)*100</f>
        <v>7.1374937780348837</v>
      </c>
      <c r="E172" s="134">
        <f>VLOOKUP(A172,'Retail weightings - HIDE'!$B$3:$D$51,2,TRUE)</f>
        <v>2.124214841057761</v>
      </c>
      <c r="F172" s="135">
        <v>4.4414286779466101</v>
      </c>
      <c r="G172" s="132">
        <f t="shared" si="78"/>
        <v>4.343172566267091</v>
      </c>
      <c r="H172" s="4">
        <f t="shared" ref="H172:H175" si="80">(G171-E172)*1.02969/0.4/100</f>
        <v>5.7099950224279071E-2</v>
      </c>
    </row>
    <row r="173" spans="1:8" ht="14">
      <c r="A173" s="7">
        <v>46082</v>
      </c>
      <c r="B173" s="10">
        <v>1556</v>
      </c>
      <c r="C173" s="9">
        <f t="shared" si="79"/>
        <v>8.8880220764753926</v>
      </c>
      <c r="E173" s="134">
        <f>VLOOKUP(A173,'Retail weightings - HIDE'!$B$3:$D$51,2,TRUE)</f>
        <v>2.124214841057761</v>
      </c>
      <c r="F173" s="135">
        <v>4.4451544775696572</v>
      </c>
      <c r="G173" s="132">
        <f t="shared" si="78"/>
        <v>4.3463978860934951</v>
      </c>
      <c r="H173" s="4">
        <f t="shared" si="80"/>
        <v>5.7120964501769872E-2</v>
      </c>
    </row>
    <row r="174" spans="1:8" ht="14">
      <c r="A174" s="7">
        <v>46113</v>
      </c>
      <c r="B174" s="10">
        <v>1238</v>
      </c>
      <c r="C174" s="9">
        <f t="shared" si="79"/>
        <v>7.0818541465946048</v>
      </c>
      <c r="E174" s="6">
        <f>VLOOKUP(A174,'Retail weightings - HIDE'!$B$3:$D$51,2,TRUE)</f>
        <v>2.124214841057761</v>
      </c>
      <c r="F174" s="135">
        <v>4.4451544775696572</v>
      </c>
      <c r="G174" s="132">
        <f t="shared" si="78"/>
        <v>4.3496232059198991</v>
      </c>
      <c r="H174" s="4">
        <f t="shared" si="80"/>
        <v>5.7203991491071117E-2</v>
      </c>
    </row>
    <row r="175" spans="1:8">
      <c r="A175" s="7">
        <v>46143</v>
      </c>
      <c r="B175" s="10">
        <v>1220</v>
      </c>
      <c r="C175" s="9">
        <f t="shared" si="79"/>
        <v>6.9890162546054295</v>
      </c>
      <c r="E175" s="6">
        <f>VLOOKUP(A175,'Retail weightings - HIDE'!$B$3:$D$51,2,TRUE)</f>
        <v>2.124214841057761</v>
      </c>
      <c r="G175" s="132">
        <f t="shared" si="78"/>
        <v>4.3480557602214294</v>
      </c>
      <c r="H175" s="4">
        <f t="shared" si="80"/>
        <v>5.7287018480372369E-2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headerFooter>
    <oddHeader>&amp;C&amp;"Aptos"&amp;12&amp;K000000 OFFICIAL&amp;1#_x000D_</oddHead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6" activePane="bottomRight" state="frozen"/>
      <selection activeCell="I153" sqref="I153"/>
      <selection pane="topRight" activeCell="I153" sqref="I153"/>
      <selection pane="bottomLeft" activeCell="I153" sqref="I153"/>
      <selection pane="bottomRight" activeCell="C29" sqref="C29"/>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3"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4"/>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4"/>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4"/>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4"/>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4"/>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4"/>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4"/>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4"/>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4"/>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4"/>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4"/>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4"/>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4"/>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5"/>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3"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4"/>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4"/>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4"/>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4"/>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4"/>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4"/>
    </row>
    <row r="30" spans="1:15">
      <c r="O30" s="144"/>
    </row>
    <row r="31" spans="1:15">
      <c r="O31" s="144"/>
    </row>
    <row r="32" spans="1:15">
      <c r="O32" s="144"/>
    </row>
    <row r="33" spans="15:15">
      <c r="O33" s="144"/>
    </row>
    <row r="34" spans="15:15">
      <c r="O34" s="144"/>
    </row>
    <row r="35" spans="15:15">
      <c r="O35" s="144"/>
    </row>
    <row r="36" spans="15:15">
      <c r="O36" s="144"/>
    </row>
    <row r="37" spans="15:15">
      <c r="O37" s="145"/>
    </row>
  </sheetData>
  <mergeCells count="2">
    <mergeCell ref="O8:O22"/>
    <mergeCell ref="O23:O37"/>
  </mergeCells>
  <pageMargins left="0.7" right="0.7" top="0.75" bottom="0.75" header="0.3" footer="0.3"/>
  <pageSetup paperSize="9" orientation="portrait" r:id="rId1"/>
  <headerFooter>
    <oddHeader>&amp;C&amp;"Aptos"&amp;12&amp;K000000 OFFICIAL&amp;1#_x000D_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zoomScale="86" workbookViewId="0"/>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8" t="s">
        <v>34</v>
      </c>
      <c r="B8" s="148"/>
      <c r="C8" s="148"/>
      <c r="D8" s="148"/>
      <c r="E8" s="148"/>
      <c r="F8" s="148"/>
      <c r="G8" s="148"/>
      <c r="H8" s="148"/>
      <c r="I8" s="148"/>
      <c r="J8" s="148"/>
      <c r="K8" s="148"/>
    </row>
    <row r="9" spans="1:11" ht="14.15" customHeight="1">
      <c r="A9" s="148"/>
      <c r="B9" s="148"/>
      <c r="C9" s="148"/>
      <c r="D9" s="148"/>
      <c r="E9" s="148"/>
      <c r="F9" s="148"/>
      <c r="G9" s="148"/>
      <c r="H9" s="148"/>
      <c r="I9" s="148"/>
      <c r="J9" s="148"/>
      <c r="K9" s="148"/>
    </row>
    <row r="10" spans="1:11">
      <c r="A10" s="148"/>
      <c r="B10" s="148"/>
      <c r="C10" s="148"/>
      <c r="D10" s="148"/>
      <c r="E10" s="148"/>
      <c r="F10" s="148"/>
      <c r="G10" s="148"/>
      <c r="H10" s="148"/>
      <c r="I10" s="148"/>
      <c r="J10" s="148"/>
      <c r="K10" s="148"/>
    </row>
    <row r="11" spans="1:11">
      <c r="A11" s="148"/>
      <c r="B11" s="148"/>
      <c r="C11" s="148"/>
      <c r="D11" s="148"/>
      <c r="E11" s="148"/>
      <c r="F11" s="148"/>
      <c r="G11" s="148"/>
      <c r="H11" s="148"/>
      <c r="I11" s="148"/>
      <c r="J11" s="148"/>
      <c r="K11" s="148"/>
    </row>
    <row r="12" spans="1:11" ht="15" customHeight="1">
      <c r="A12" s="148"/>
      <c r="B12" s="148"/>
      <c r="C12" s="148"/>
      <c r="D12" s="148"/>
      <c r="E12" s="148"/>
      <c r="F12" s="148"/>
      <c r="G12" s="148"/>
      <c r="H12" s="148"/>
      <c r="I12" s="148"/>
      <c r="J12" s="148"/>
      <c r="K12" s="148"/>
    </row>
    <row r="13" spans="1:11">
      <c r="A13" s="149" t="s">
        <v>70</v>
      </c>
      <c r="B13" s="149"/>
      <c r="C13" s="149"/>
      <c r="D13" s="149"/>
      <c r="E13" s="149"/>
      <c r="F13" s="149"/>
      <c r="G13" s="149"/>
      <c r="H13" s="149"/>
      <c r="I13" s="149"/>
      <c r="J13" s="149"/>
      <c r="K13" s="149"/>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50" t="s">
        <v>51</v>
      </c>
      <c r="B17" s="148" t="s">
        <v>62</v>
      </c>
      <c r="C17" s="151"/>
      <c r="D17" s="151"/>
      <c r="E17" s="151"/>
      <c r="F17" s="151"/>
      <c r="G17" s="151"/>
      <c r="H17" s="151"/>
      <c r="I17" s="151"/>
      <c r="J17" s="151"/>
      <c r="K17" s="151"/>
    </row>
    <row r="18" spans="1:11">
      <c r="A18" s="150"/>
      <c r="B18" s="151"/>
      <c r="C18" s="151"/>
      <c r="D18" s="151"/>
      <c r="E18" s="151"/>
      <c r="F18" s="151"/>
      <c r="G18" s="151"/>
      <c r="H18" s="151"/>
      <c r="I18" s="151"/>
      <c r="J18" s="151"/>
      <c r="K18" s="151"/>
    </row>
    <row r="19" spans="1:11">
      <c r="A19" s="88"/>
      <c r="B19" s="151"/>
      <c r="C19" s="151"/>
      <c r="D19" s="151"/>
      <c r="E19" s="151"/>
      <c r="F19" s="151"/>
      <c r="G19" s="151"/>
      <c r="H19" s="151"/>
      <c r="I19" s="151"/>
      <c r="J19" s="151"/>
      <c r="K19" s="151"/>
    </row>
    <row r="20" spans="1:11">
      <c r="B20" s="151"/>
      <c r="C20" s="151"/>
      <c r="D20" s="151"/>
      <c r="E20" s="151"/>
      <c r="F20" s="151"/>
      <c r="G20" s="151"/>
      <c r="H20" s="151"/>
      <c r="I20" s="151"/>
      <c r="J20" s="151"/>
      <c r="K20" s="151"/>
    </row>
    <row r="21" spans="1:11">
      <c r="B21" s="151"/>
      <c r="C21" s="151"/>
      <c r="D21" s="151"/>
      <c r="E21" s="151"/>
      <c r="F21" s="151"/>
      <c r="G21" s="151"/>
      <c r="H21" s="151"/>
      <c r="I21" s="151"/>
      <c r="J21" s="151"/>
      <c r="K21" s="151"/>
    </row>
    <row r="22" spans="1:11">
      <c r="A22" s="89" t="s">
        <v>37</v>
      </c>
      <c r="B22" s="84" t="s">
        <v>38</v>
      </c>
    </row>
    <row r="23" spans="1:11">
      <c r="A23" s="90" t="s">
        <v>39</v>
      </c>
      <c r="B23" s="91" t="s">
        <v>52</v>
      </c>
      <c r="C23" s="91"/>
      <c r="D23" s="91"/>
      <c r="E23" s="91"/>
      <c r="F23" s="91"/>
      <c r="G23" s="91"/>
      <c r="H23" s="91"/>
      <c r="I23" s="91"/>
      <c r="J23" s="91"/>
      <c r="K23" s="91"/>
    </row>
    <row r="24" spans="1:11">
      <c r="A24" s="90" t="s">
        <v>41</v>
      </c>
      <c r="B24" s="146" t="s">
        <v>42</v>
      </c>
      <c r="C24" s="146"/>
      <c r="D24" s="146"/>
      <c r="E24" s="146"/>
      <c r="F24" s="146"/>
      <c r="G24" s="146"/>
      <c r="H24" s="146"/>
      <c r="I24" s="146"/>
      <c r="J24" s="146"/>
      <c r="K24" s="146"/>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4" customFormat="1" ht="16" thickBot="1"/>
    <row r="5" spans="1:11">
      <c r="A5" s="153" t="s">
        <v>33</v>
      </c>
      <c r="B5" s="153"/>
      <c r="C5" s="153"/>
      <c r="D5" s="153"/>
      <c r="E5" s="153"/>
      <c r="F5" s="153"/>
      <c r="G5" s="153"/>
      <c r="H5" s="153"/>
      <c r="I5" s="153"/>
      <c r="J5" s="153"/>
      <c r="K5" s="153"/>
    </row>
    <row r="6" spans="1:11" ht="15" customHeight="1">
      <c r="A6" s="96"/>
      <c r="B6" s="96"/>
      <c r="C6" s="96"/>
      <c r="D6" s="96"/>
      <c r="E6" s="96"/>
      <c r="F6" s="96"/>
      <c r="G6" s="96"/>
      <c r="H6" s="96"/>
      <c r="I6" s="96"/>
      <c r="J6" s="96"/>
      <c r="K6" s="96"/>
    </row>
    <row r="7" spans="1:11" s="97" customFormat="1" ht="16.399999999999999" customHeight="1">
      <c r="A7" s="154" t="s">
        <v>53</v>
      </c>
      <c r="B7" s="154"/>
      <c r="C7" s="154"/>
      <c r="D7" s="154"/>
      <c r="E7" s="154"/>
      <c r="F7" s="154"/>
      <c r="G7" s="154"/>
      <c r="H7" s="154"/>
      <c r="I7" s="154"/>
      <c r="J7" s="154"/>
      <c r="K7" s="154"/>
    </row>
    <row r="8" spans="1:11" s="97" customFormat="1" ht="15" customHeight="1">
      <c r="A8" s="98"/>
      <c r="B8" s="98"/>
      <c r="C8" s="98"/>
      <c r="D8" s="98"/>
      <c r="E8" s="98"/>
      <c r="F8" s="98"/>
      <c r="G8" s="98"/>
      <c r="H8" s="98"/>
      <c r="I8" s="98"/>
      <c r="J8" s="98"/>
      <c r="K8" s="98"/>
    </row>
    <row r="9" spans="1:11" s="97" customFormat="1" ht="13.4" customHeight="1">
      <c r="A9" s="154" t="s">
        <v>34</v>
      </c>
      <c r="B9" s="154"/>
      <c r="C9" s="154"/>
      <c r="D9" s="154"/>
      <c r="E9" s="154"/>
      <c r="F9" s="154"/>
      <c r="G9" s="154"/>
      <c r="H9" s="154"/>
      <c r="I9" s="154"/>
      <c r="J9" s="154"/>
      <c r="K9" s="154"/>
    </row>
    <row r="10" spans="1:11" s="97" customFormat="1" ht="13.4" customHeight="1">
      <c r="A10" s="154"/>
      <c r="B10" s="154"/>
      <c r="C10" s="154"/>
      <c r="D10" s="154"/>
      <c r="E10" s="154"/>
      <c r="F10" s="154"/>
      <c r="G10" s="154"/>
      <c r="H10" s="154"/>
      <c r="I10" s="154"/>
      <c r="J10" s="154"/>
      <c r="K10" s="154"/>
    </row>
    <row r="11" spans="1:11" s="97" customFormat="1" ht="13.4" customHeight="1">
      <c r="A11" s="154"/>
      <c r="B11" s="154"/>
      <c r="C11" s="154"/>
      <c r="D11" s="154"/>
      <c r="E11" s="154"/>
      <c r="F11" s="154"/>
      <c r="G11" s="154"/>
      <c r="H11" s="154"/>
      <c r="I11" s="154"/>
      <c r="J11" s="154"/>
      <c r="K11" s="154"/>
    </row>
    <row r="12" spans="1:11" s="97" customFormat="1" ht="13.4" customHeight="1">
      <c r="A12" s="154"/>
      <c r="B12" s="154"/>
      <c r="C12" s="154"/>
      <c r="D12" s="154"/>
      <c r="E12" s="154"/>
      <c r="F12" s="154"/>
      <c r="G12" s="154"/>
      <c r="H12" s="154"/>
      <c r="I12" s="154"/>
      <c r="J12" s="154"/>
      <c r="K12" s="154"/>
    </row>
    <row r="13" spans="1:11" s="97" customFormat="1">
      <c r="A13" s="154"/>
      <c r="B13" s="154"/>
      <c r="C13" s="154"/>
      <c r="D13" s="154"/>
      <c r="E13" s="154"/>
      <c r="F13" s="154"/>
      <c r="G13" s="154"/>
      <c r="H13" s="154"/>
      <c r="I13" s="154"/>
      <c r="J13" s="154"/>
      <c r="K13" s="154"/>
    </row>
    <row r="14" spans="1:11" s="97" customFormat="1">
      <c r="A14" s="99"/>
      <c r="B14" s="99"/>
      <c r="C14" s="99"/>
      <c r="D14" s="99"/>
      <c r="E14" s="99"/>
      <c r="F14" s="99"/>
      <c r="G14" s="99"/>
      <c r="H14" s="99"/>
      <c r="I14" s="99"/>
      <c r="J14" s="99"/>
      <c r="K14" s="99"/>
    </row>
    <row r="15" spans="1:11" s="97" customFormat="1" ht="17.149999999999999" customHeight="1">
      <c r="A15" s="154"/>
      <c r="B15" s="154"/>
      <c r="C15" s="154"/>
      <c r="D15" s="154"/>
      <c r="E15" s="154"/>
      <c r="F15" s="154"/>
      <c r="G15" s="154"/>
      <c r="H15" s="154"/>
      <c r="I15" s="154"/>
      <c r="J15" s="154"/>
      <c r="K15" s="154"/>
    </row>
    <row r="16" spans="1:11" s="97" customFormat="1" ht="15" customHeight="1">
      <c r="A16" s="154" t="s">
        <v>54</v>
      </c>
      <c r="B16" s="154"/>
      <c r="C16" s="154"/>
      <c r="D16" s="154"/>
      <c r="E16" s="154"/>
      <c r="F16" s="154"/>
      <c r="G16" s="154"/>
      <c r="H16" s="154"/>
      <c r="I16" s="154"/>
      <c r="J16" s="154"/>
      <c r="K16" s="154"/>
    </row>
    <row r="17" spans="1:11" ht="15" customHeight="1" thickBot="1">
      <c r="A17" s="100"/>
      <c r="B17" s="100"/>
      <c r="C17" s="100"/>
      <c r="D17" s="100"/>
      <c r="E17" s="100"/>
      <c r="F17" s="100"/>
      <c r="G17" s="100"/>
      <c r="H17" s="100"/>
      <c r="I17" s="100"/>
      <c r="J17" s="100"/>
      <c r="K17" s="100"/>
    </row>
    <row r="18" spans="1:11">
      <c r="A18" s="153" t="s">
        <v>35</v>
      </c>
      <c r="B18" s="153"/>
      <c r="C18" s="153"/>
      <c r="D18" s="153"/>
      <c r="E18" s="153"/>
      <c r="F18" s="153"/>
      <c r="G18" s="153"/>
      <c r="H18" s="153"/>
      <c r="I18" s="153"/>
      <c r="J18" s="153"/>
      <c r="K18" s="153"/>
    </row>
    <row r="19" spans="1:11" ht="15" customHeight="1">
      <c r="A19" s="96"/>
      <c r="B19" s="96"/>
      <c r="C19" s="96"/>
      <c r="D19" s="96"/>
      <c r="E19" s="96"/>
      <c r="F19" s="96"/>
      <c r="G19" s="96"/>
      <c r="H19" s="96"/>
      <c r="I19" s="96"/>
      <c r="J19" s="96"/>
      <c r="K19" s="96"/>
    </row>
    <row r="20" spans="1:11">
      <c r="A20" s="155" t="s">
        <v>51</v>
      </c>
      <c r="B20" s="156" t="s">
        <v>36</v>
      </c>
      <c r="C20" s="157"/>
      <c r="D20" s="157"/>
      <c r="E20" s="157"/>
      <c r="F20" s="157"/>
      <c r="G20" s="157"/>
      <c r="H20" s="157"/>
      <c r="I20" s="157"/>
      <c r="J20" s="157"/>
      <c r="K20" s="157"/>
    </row>
    <row r="21" spans="1:11">
      <c r="A21" s="155"/>
      <c r="B21" s="157"/>
      <c r="C21" s="157"/>
      <c r="D21" s="157"/>
      <c r="E21" s="157"/>
      <c r="F21" s="157"/>
      <c r="G21" s="157"/>
      <c r="H21" s="157"/>
      <c r="I21" s="157"/>
      <c r="J21" s="157"/>
      <c r="K21" s="157"/>
    </row>
    <row r="22" spans="1:11">
      <c r="A22" s="100"/>
      <c r="B22" s="157"/>
      <c r="C22" s="157"/>
      <c r="D22" s="157"/>
      <c r="E22" s="157"/>
      <c r="F22" s="157"/>
      <c r="G22" s="157"/>
      <c r="H22" s="157"/>
      <c r="I22" s="157"/>
      <c r="J22" s="157"/>
      <c r="K22" s="157"/>
    </row>
    <row r="23" spans="1:11">
      <c r="B23" s="157"/>
      <c r="C23" s="157"/>
      <c r="D23" s="157"/>
      <c r="E23" s="157"/>
      <c r="F23" s="157"/>
      <c r="G23" s="157"/>
      <c r="H23" s="157"/>
      <c r="I23" s="157"/>
      <c r="J23" s="157"/>
      <c r="K23" s="157"/>
    </row>
    <row r="24" spans="1:11">
      <c r="B24" s="157"/>
      <c r="C24" s="157"/>
      <c r="D24" s="157"/>
      <c r="E24" s="157"/>
      <c r="F24" s="157"/>
      <c r="G24" s="157"/>
      <c r="H24" s="157"/>
      <c r="I24" s="157"/>
      <c r="J24" s="157"/>
      <c r="K24" s="157"/>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8" t="s">
        <v>42</v>
      </c>
      <c r="C27" s="158"/>
      <c r="D27" s="158"/>
      <c r="E27" s="158"/>
      <c r="F27" s="158"/>
      <c r="G27" s="158"/>
      <c r="H27" s="158"/>
      <c r="I27" s="158"/>
      <c r="J27" s="158"/>
      <c r="K27" s="158"/>
    </row>
    <row r="28" spans="1:11" ht="15" customHeight="1" thickBot="1">
      <c r="A28" s="104"/>
      <c r="B28" s="152"/>
      <c r="C28" s="152"/>
      <c r="D28" s="152"/>
      <c r="E28" s="152"/>
      <c r="F28" s="152"/>
      <c r="G28" s="152"/>
      <c r="H28" s="152"/>
      <c r="I28" s="152"/>
      <c r="J28" s="152"/>
      <c r="K28" s="152"/>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headerFooter>
    <oddHeader>&amp;C&amp;"Aptos"&amp;12&amp;K000000 OFFICIAL&amp;1#_x000D_</oddHeader>
  </headerFooter>
  <drawing r:id="rId4"/>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2026-05-22T10:32:11Z</dcterms:modified>
</cp:coreProperties>
</file>